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020\2020 Tax Change - Normalization to Flow-through\"/>
    </mc:Choice>
  </mc:AlternateContent>
  <bookViews>
    <workbookView xWindow="-120" yWindow="-120" windowWidth="29040" windowHeight="15840"/>
  </bookViews>
  <sheets>
    <sheet name="Cover" sheetId="5" r:id="rId1"/>
    <sheet name="JE Summary" sheetId="3" r:id="rId2"/>
    <sheet name="JE" sheetId="2" r:id="rId3"/>
  </sheets>
  <definedNames>
    <definedName name="_xlnm.Print_Area" localSheetId="2">JE!$B$1:$E$66</definedName>
    <definedName name="_xlnm.Print_Area" localSheetId="1">'JE Summary'!$A$1:$S$28</definedName>
    <definedName name="_xlnm.Print_Titles" localSheetId="2">JE!$1:$1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2" l="1"/>
  <c r="E32" i="2"/>
  <c r="E17" i="2"/>
  <c r="E15" i="2"/>
  <c r="E10" i="2"/>
  <c r="E2" i="2"/>
  <c r="E20" i="3" l="1"/>
  <c r="D20" i="3"/>
  <c r="B21" i="3"/>
  <c r="G11" i="3"/>
  <c r="F11" i="3"/>
  <c r="G10" i="3"/>
  <c r="G13" i="3"/>
  <c r="B11" i="3"/>
  <c r="D10" i="3"/>
  <c r="E10" i="3" s="1"/>
  <c r="F10" i="3"/>
  <c r="F13" i="3" s="1"/>
  <c r="J7" i="3"/>
  <c r="I7" i="3"/>
  <c r="H7" i="3"/>
  <c r="F7" i="3"/>
  <c r="E47" i="2" l="1"/>
  <c r="D18" i="2"/>
  <c r="L22" i="3" l="1"/>
  <c r="M22" i="3" s="1"/>
  <c r="H13" i="3" l="1"/>
  <c r="Q22" i="3"/>
  <c r="P22" i="3" s="1"/>
  <c r="H17" i="3" l="1"/>
  <c r="H24" i="3" s="1"/>
  <c r="L21" i="3"/>
  <c r="M21" i="3" s="1"/>
  <c r="N22" i="3"/>
  <c r="R22" i="3"/>
  <c r="S22" i="3" s="1"/>
  <c r="E50" i="2"/>
  <c r="D51" i="2" s="1"/>
  <c r="D48" i="2"/>
  <c r="E52" i="2" s="1"/>
  <c r="I13" i="3" l="1"/>
  <c r="J13" i="3"/>
  <c r="J17" i="3" s="1"/>
  <c r="D53" i="2"/>
  <c r="L20" i="3"/>
  <c r="M20" i="3" s="1"/>
  <c r="Q21" i="3"/>
  <c r="P21" i="3" s="1"/>
  <c r="R21" i="3" s="1"/>
  <c r="S21" i="3" s="1"/>
  <c r="E35" i="2"/>
  <c r="D36" i="2" s="1"/>
  <c r="D33" i="2"/>
  <c r="E19" i="2"/>
  <c r="D16" i="2"/>
  <c r="E21" i="2" s="1"/>
  <c r="D22" i="2" l="1"/>
  <c r="E26" i="2" s="1"/>
  <c r="D25" i="2" s="1"/>
  <c r="D27" i="2" s="1"/>
  <c r="I17" i="3"/>
  <c r="I24" i="3" s="1"/>
  <c r="N20" i="3"/>
  <c r="N21" i="3"/>
  <c r="G17" i="3"/>
  <c r="L17" i="3" s="1"/>
  <c r="F17" i="3"/>
  <c r="F24" i="3" s="1"/>
  <c r="J24" i="3"/>
  <c r="E48" i="2"/>
  <c r="E40" i="2"/>
  <c r="E37" i="2"/>
  <c r="E23" i="2" l="1"/>
  <c r="M17" i="3"/>
  <c r="Q17" i="3" s="1"/>
  <c r="N17" i="3"/>
  <c r="N24" i="3" s="1"/>
  <c r="Q20" i="3"/>
  <c r="P20" i="3" s="1"/>
  <c r="R20" i="3" s="1"/>
  <c r="S20" i="3" s="1"/>
  <c r="G24" i="3"/>
  <c r="L24" i="3"/>
  <c r="D39" i="2"/>
  <c r="D41" i="2" s="1"/>
  <c r="E42" i="2" l="1"/>
  <c r="M24" i="3"/>
  <c r="Q24" i="3"/>
  <c r="P17" i="3" l="1"/>
  <c r="R17" i="3" s="1"/>
  <c r="S17" i="3" s="1"/>
  <c r="S24" i="3" l="1"/>
  <c r="R24" i="3"/>
  <c r="E59" i="2" s="1"/>
  <c r="P24" i="3"/>
  <c r="E57" i="2" s="1"/>
  <c r="D58" i="2" s="1"/>
  <c r="E28" i="2"/>
  <c r="D60" i="2" l="1"/>
  <c r="D11" i="2"/>
  <c r="D3" i="2"/>
  <c r="D4" i="2" s="1"/>
  <c r="E5" i="2" s="1"/>
  <c r="T17" i="3" l="1"/>
</calcChain>
</file>

<file path=xl/sharedStrings.xml><?xml version="1.0" encoding="utf-8"?>
<sst xmlns="http://schemas.openxmlformats.org/spreadsheetml/2006/main" count="107" uniqueCount="53">
  <si>
    <t>ADFIT</t>
  </si>
  <si>
    <t>ADFIT - PLANT EXCESS DEFERRED</t>
  </si>
  <si>
    <t>REG LIAB - PLANT EXCESS DEFERRED</t>
  </si>
  <si>
    <t>PLANT EXCESS DEFERRED GROSS UP</t>
  </si>
  <si>
    <t>FERC Acct. No</t>
  </si>
  <si>
    <t>FERC Acct. Description</t>
  </si>
  <si>
    <t>DR</t>
  </si>
  <si>
    <t>CR</t>
  </si>
  <si>
    <t>FEDERAL INCOME TAXES</t>
  </si>
  <si>
    <t>TAXES ACCRUED-FEDERAL</t>
  </si>
  <si>
    <t>DFIT EXPENSE DR</t>
  </si>
  <si>
    <t>2829XX</t>
  </si>
  <si>
    <t>1823XX</t>
  </si>
  <si>
    <t>283XXX</t>
  </si>
  <si>
    <t>4073XX</t>
  </si>
  <si>
    <t>2543XX</t>
  </si>
  <si>
    <t>190XXX</t>
  </si>
  <si>
    <t>ADFIT - Plant Flow Through</t>
  </si>
  <si>
    <t>Reg Asset - Plant Flow Through</t>
  </si>
  <si>
    <t>Plant Flow Through Gross Up</t>
  </si>
  <si>
    <t>Deferral on Plant Flow Through</t>
  </si>
  <si>
    <t>Reg Liab - Deferral on Plant Flow Through</t>
  </si>
  <si>
    <t>DFIT - Plant Flow Through Deferral</t>
  </si>
  <si>
    <t>DFIT EXPENSE CR</t>
  </si>
  <si>
    <t>Entry #2: To record 2020 tax benefit (due to recording book depeciation on basis-adjustments)</t>
  </si>
  <si>
    <t>Entry #3: To record initial transfer of deferred tax balances to flow-through method</t>
  </si>
  <si>
    <t>Entry #5: To record 2021 tax benefit (due to recording book depeciation on basis-adjustments) using flow-through and deferral</t>
  </si>
  <si>
    <t>12/31/21 Balances</t>
  </si>
  <si>
    <t>12/31/20 Balances</t>
  </si>
  <si>
    <t>2020 Basis</t>
  </si>
  <si>
    <t>DEPR EXPENSE</t>
  </si>
  <si>
    <t>12/31/19 Balances Adjusted for Strategic Review</t>
  </si>
  <si>
    <t>Entry for 2020 tax basis adjustments</t>
  </si>
  <si>
    <t>Entry for 2021 tax basis adjustments</t>
  </si>
  <si>
    <t>2021 Basis</t>
  </si>
  <si>
    <t>ADFIT - Plant</t>
  </si>
  <si>
    <t>DFIT EXPENSE</t>
  </si>
  <si>
    <t xml:space="preserve"> Tax Rate</t>
  </si>
  <si>
    <t>Entry #6: To record rate-year amortization of deferred tax credits.  This entry shows the amortization of the entire balance at December 31, 2021 for illustrative purposes.</t>
  </si>
  <si>
    <t>Accounting Entries to Change from Normalization to Flow-through</t>
  </si>
  <si>
    <t>ADFIT - Plant Flow Through Deferral</t>
  </si>
  <si>
    <t>Deferral on Plant Flow-Through</t>
  </si>
  <si>
    <t>Plant Flow-Through Gross-Up</t>
  </si>
  <si>
    <t>Reg Asset - Plant Flow-Through</t>
  </si>
  <si>
    <t>2020 Excess Book Depr. Over Tax Deprec.</t>
  </si>
  <si>
    <t>2021 Excess Book Depr. Over Tax Deprec.</t>
  </si>
  <si>
    <t>Entry to reclassify account balances to flow-through in 2021</t>
  </si>
  <si>
    <t>AVISTA</t>
  </si>
  <si>
    <t>TAX CHANGE DEFERRAL APPLICATION</t>
  </si>
  <si>
    <t>ATTACHMENT B</t>
  </si>
  <si>
    <t>Note: This amounts used for this exhibit are for illustrative purposes, since actual amounts will change based on timing of approval by all three states.</t>
  </si>
  <si>
    <t>Entry #1: To record 2020 IDD #5 and meters</t>
  </si>
  <si>
    <t>Entry #4: To record 2021 IDD #5 and meters using flow-through and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</si>
</sst>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1" applyNumberFormat="1" applyFont="1" applyBorder="1"/>
    <xf numFmtId="165" fontId="0" fillId="0" borderId="0" xfId="2" applyNumberFormat="1" applyFont="1"/>
    <xf numFmtId="164" fontId="0" fillId="0" borderId="0" xfId="1" applyNumberFormat="1" applyFont="1" applyFill="1"/>
    <xf numFmtId="164" fontId="0" fillId="0" borderId="0" xfId="0" applyNumberFormat="1" applyFill="1"/>
    <xf numFmtId="0" fontId="2" fillId="0" borderId="0" xfId="0" applyFont="1"/>
    <xf numFmtId="10" fontId="0" fillId="0" borderId="0" xfId="2" applyNumberFormat="1" applyFont="1"/>
    <xf numFmtId="164" fontId="0" fillId="0" borderId="2" xfId="1" applyNumberFormat="1" applyFont="1" applyBorder="1"/>
    <xf numFmtId="0" fontId="0" fillId="0" borderId="0" xfId="0" applyAlignment="1">
      <alignment horizontal="left" indent="1"/>
    </xf>
    <xf numFmtId="4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F14"/>
  <sheetViews>
    <sheetView tabSelected="1" zoomScaleNormal="100" workbookViewId="0">
      <selection activeCell="B19" sqref="B19"/>
    </sheetView>
  </sheetViews>
  <sheetFormatPr defaultRowHeight="14.4" x14ac:dyDescent="0.3"/>
  <sheetData>
    <row r="10" spans="2:6" ht="18" x14ac:dyDescent="0.35">
      <c r="B10" s="20" t="s">
        <v>47</v>
      </c>
      <c r="C10" s="20"/>
      <c r="D10" s="20"/>
      <c r="E10" s="20"/>
      <c r="F10" s="20"/>
    </row>
    <row r="11" spans="2:6" ht="18" x14ac:dyDescent="0.35">
      <c r="B11" s="19"/>
      <c r="C11" s="19"/>
      <c r="D11" s="19"/>
      <c r="E11" s="19"/>
      <c r="F11" s="19"/>
    </row>
    <row r="12" spans="2:6" ht="18" x14ac:dyDescent="0.35">
      <c r="B12" s="20" t="s">
        <v>48</v>
      </c>
      <c r="C12" s="20"/>
      <c r="D12" s="20"/>
      <c r="E12" s="20"/>
      <c r="F12" s="20"/>
    </row>
    <row r="13" spans="2:6" ht="18" x14ac:dyDescent="0.35">
      <c r="B13" s="19"/>
      <c r="C13" s="19"/>
      <c r="D13" s="19"/>
      <c r="E13" s="19"/>
      <c r="F13" s="19"/>
    </row>
    <row r="14" spans="2:6" ht="18" x14ac:dyDescent="0.35">
      <c r="B14" s="20" t="s">
        <v>49</v>
      </c>
      <c r="C14" s="20"/>
      <c r="D14" s="20"/>
      <c r="E14" s="20"/>
      <c r="F14" s="20"/>
    </row>
  </sheetData>
  <mergeCells count="3">
    <mergeCell ref="B10:F10"/>
    <mergeCell ref="B12:F12"/>
    <mergeCell ref="B14:F14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zoomScaleNormal="100" workbookViewId="0">
      <pane xSplit="1" ySplit="5" topLeftCell="B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4.4" x14ac:dyDescent="0.3"/>
  <cols>
    <col min="1" max="1" width="40.6640625" customWidth="1"/>
    <col min="2" max="2" width="14.6640625" customWidth="1"/>
    <col min="3" max="3" width="0.88671875" customWidth="1"/>
    <col min="4" max="4" width="12.33203125" bestFit="1" customWidth="1"/>
    <col min="5" max="5" width="11.5546875" bestFit="1" customWidth="1"/>
    <col min="6" max="7" width="13.44140625" bestFit="1" customWidth="1"/>
    <col min="8" max="10" width="12.33203125" bestFit="1" customWidth="1"/>
    <col min="11" max="11" width="1" customWidth="1"/>
    <col min="12" max="12" width="13.44140625" bestFit="1" customWidth="1"/>
    <col min="13" max="13" width="12.5546875" bestFit="1" customWidth="1"/>
    <col min="14" max="14" width="12.33203125" bestFit="1" customWidth="1"/>
    <col min="15" max="15" width="1.33203125" customWidth="1"/>
    <col min="16" max="16" width="12.5546875" bestFit="1" customWidth="1"/>
    <col min="17" max="17" width="13.44140625" bestFit="1" customWidth="1"/>
    <col min="18" max="19" width="12.33203125" bestFit="1" customWidth="1"/>
    <col min="20" max="20" width="5.109375" bestFit="1" customWidth="1"/>
    <col min="21" max="21" width="12.5546875" bestFit="1" customWidth="1"/>
    <col min="22" max="22" width="13.44140625" bestFit="1" customWidth="1"/>
    <col min="26" max="26" width="16" bestFit="1" customWidth="1"/>
  </cols>
  <sheetData>
    <row r="1" spans="1:22" x14ac:dyDescent="0.3">
      <c r="A1" s="12" t="s">
        <v>39</v>
      </c>
    </row>
    <row r="2" spans="1:22" x14ac:dyDescent="0.3">
      <c r="A2" t="s">
        <v>37</v>
      </c>
      <c r="D2" s="17">
        <v>0.21</v>
      </c>
      <c r="F2" s="13"/>
    </row>
    <row r="3" spans="1:22" x14ac:dyDescent="0.3">
      <c r="F3" s="9"/>
    </row>
    <row r="4" spans="1:22" s="12" customFormat="1" ht="57.6" x14ac:dyDescent="0.3">
      <c r="B4" s="18" t="s">
        <v>30</v>
      </c>
      <c r="D4" s="18" t="s">
        <v>8</v>
      </c>
      <c r="E4" s="18" t="s">
        <v>9</v>
      </c>
      <c r="F4" s="18" t="s">
        <v>36</v>
      </c>
      <c r="G4" s="18" t="s">
        <v>35</v>
      </c>
      <c r="H4" s="18" t="s">
        <v>1</v>
      </c>
      <c r="I4" s="18" t="s">
        <v>2</v>
      </c>
      <c r="J4" s="18" t="s">
        <v>3</v>
      </c>
      <c r="L4" s="18" t="s">
        <v>17</v>
      </c>
      <c r="M4" s="18" t="s">
        <v>43</v>
      </c>
      <c r="N4" s="18" t="s">
        <v>42</v>
      </c>
      <c r="P4" s="18" t="s">
        <v>41</v>
      </c>
      <c r="Q4" s="18" t="s">
        <v>21</v>
      </c>
      <c r="R4" s="18" t="s">
        <v>40</v>
      </c>
      <c r="S4" s="18" t="s">
        <v>36</v>
      </c>
      <c r="U4" s="18"/>
      <c r="V4" s="18"/>
    </row>
    <row r="5" spans="1:22" s="12" customFormat="1" x14ac:dyDescent="0.3">
      <c r="B5" s="4">
        <v>403000</v>
      </c>
      <c r="D5" s="4">
        <v>409000</v>
      </c>
      <c r="E5" s="4">
        <v>236000</v>
      </c>
      <c r="F5" s="4">
        <v>410100</v>
      </c>
      <c r="G5" s="4">
        <v>282900</v>
      </c>
      <c r="H5" s="4">
        <v>282920</v>
      </c>
      <c r="I5" s="4">
        <v>254900</v>
      </c>
      <c r="J5" s="4">
        <v>190920</v>
      </c>
      <c r="L5" s="4" t="s">
        <v>11</v>
      </c>
      <c r="M5" s="4" t="s">
        <v>12</v>
      </c>
      <c r="N5" s="4" t="s">
        <v>13</v>
      </c>
      <c r="P5" s="4" t="s">
        <v>14</v>
      </c>
      <c r="Q5" s="4" t="s">
        <v>15</v>
      </c>
      <c r="R5" s="4" t="s">
        <v>16</v>
      </c>
      <c r="S5" s="4">
        <v>411100</v>
      </c>
    </row>
    <row r="6" spans="1:22" x14ac:dyDescent="0.3">
      <c r="B6" s="1"/>
      <c r="D6" s="1"/>
      <c r="E6" s="1"/>
      <c r="F6" s="1"/>
      <c r="G6" s="1"/>
      <c r="H6" s="1"/>
      <c r="I6" s="1"/>
      <c r="J6" s="1"/>
      <c r="L6" s="1"/>
      <c r="M6" s="1"/>
      <c r="N6" s="1"/>
      <c r="P6" s="1"/>
      <c r="Q6" s="1"/>
      <c r="R6" s="1"/>
      <c r="S6" s="1"/>
    </row>
    <row r="7" spans="1:22" x14ac:dyDescent="0.3">
      <c r="A7" t="s">
        <v>31</v>
      </c>
      <c r="B7" s="2"/>
      <c r="D7" s="2"/>
      <c r="E7" s="2"/>
      <c r="F7" s="2">
        <f>-G7</f>
        <v>106209323.34</v>
      </c>
      <c r="G7" s="2">
        <v>-106209323.34</v>
      </c>
      <c r="H7" s="2">
        <f>2754681+18786790</f>
        <v>21541471</v>
      </c>
      <c r="I7" s="2">
        <f>-H7/(1-$D$2)</f>
        <v>-27267684.81012658</v>
      </c>
      <c r="J7" s="2">
        <f>-H7-I7</f>
        <v>5726213.8101265803</v>
      </c>
    </row>
    <row r="8" spans="1:22" x14ac:dyDescent="0.3">
      <c r="B8" s="2"/>
      <c r="D8" s="2"/>
      <c r="E8" s="2"/>
      <c r="F8" s="2"/>
      <c r="G8" s="2"/>
      <c r="H8" s="2"/>
      <c r="I8" s="2"/>
      <c r="J8" s="2"/>
    </row>
    <row r="9" spans="1:22" x14ac:dyDescent="0.3">
      <c r="A9" t="s">
        <v>32</v>
      </c>
      <c r="B9" s="2"/>
      <c r="D9" s="2"/>
      <c r="E9" s="2"/>
      <c r="F9" s="2"/>
      <c r="G9" s="2"/>
      <c r="H9" s="2"/>
      <c r="I9" s="2"/>
      <c r="J9" s="2"/>
    </row>
    <row r="10" spans="1:22" x14ac:dyDescent="0.3">
      <c r="A10" s="15" t="s">
        <v>29</v>
      </c>
      <c r="B10" s="2"/>
      <c r="D10" s="2">
        <f>-F10</f>
        <v>-15795935</v>
      </c>
      <c r="E10" s="2">
        <f>-D10</f>
        <v>15795935</v>
      </c>
      <c r="F10" s="2">
        <f>-G10</f>
        <v>15795935</v>
      </c>
      <c r="G10" s="2">
        <f>-6147010-9648925</f>
        <v>-15795935</v>
      </c>
      <c r="H10" s="2"/>
      <c r="I10" s="2"/>
      <c r="J10" s="2"/>
    </row>
    <row r="11" spans="1:22" x14ac:dyDescent="0.3">
      <c r="A11" s="15" t="s">
        <v>44</v>
      </c>
      <c r="B11" s="2">
        <f>2837028/0.21</f>
        <v>13509657.142857144</v>
      </c>
      <c r="D11" s="2"/>
      <c r="E11" s="2"/>
      <c r="F11" s="2">
        <f>-B11*0.21</f>
        <v>-2837028</v>
      </c>
      <c r="G11" s="2">
        <f>-F11</f>
        <v>2837028</v>
      </c>
      <c r="H11" s="2"/>
      <c r="I11" s="2"/>
      <c r="J11" s="2"/>
    </row>
    <row r="12" spans="1:22" x14ac:dyDescent="0.3">
      <c r="B12" s="2"/>
      <c r="D12" s="2"/>
      <c r="E12" s="2"/>
      <c r="F12" s="2"/>
      <c r="G12" s="2"/>
      <c r="H12" s="2"/>
      <c r="I12" s="2"/>
      <c r="J12" s="2"/>
    </row>
    <row r="13" spans="1:22" x14ac:dyDescent="0.3">
      <c r="A13" t="s">
        <v>28</v>
      </c>
      <c r="B13" s="2"/>
      <c r="D13" s="2"/>
      <c r="E13" s="2"/>
      <c r="F13" s="8">
        <f>SUM(F6:F12)</f>
        <v>119168230.34</v>
      </c>
      <c r="G13" s="8">
        <f>SUM(G6:G12)</f>
        <v>-119168230.34</v>
      </c>
      <c r="H13" s="8">
        <f>SUM(H6:H12)</f>
        <v>21541471</v>
      </c>
      <c r="I13" s="8">
        <f>SUM(I6:I12)</f>
        <v>-27267684.81012658</v>
      </c>
      <c r="J13" s="8">
        <f>SUM(J6:J12)</f>
        <v>5726213.8101265803</v>
      </c>
    </row>
    <row r="14" spans="1:22" x14ac:dyDescent="0.3">
      <c r="B14" s="2"/>
      <c r="D14" s="2"/>
      <c r="E14" s="2"/>
      <c r="F14" s="2"/>
      <c r="G14" s="2"/>
      <c r="H14" s="2"/>
      <c r="I14" s="2"/>
      <c r="J14" s="2"/>
    </row>
    <row r="15" spans="1:22" x14ac:dyDescent="0.3">
      <c r="B15" s="2"/>
      <c r="D15" s="2"/>
      <c r="E15" s="2"/>
      <c r="F15" s="2"/>
      <c r="G15" s="2"/>
      <c r="H15" s="2"/>
      <c r="I15" s="2"/>
      <c r="J15" s="2"/>
    </row>
    <row r="16" spans="1:22" x14ac:dyDescent="0.3">
      <c r="B16" s="2"/>
      <c r="D16" s="2"/>
      <c r="E16" s="2"/>
      <c r="F16" s="2"/>
      <c r="G16" s="2"/>
      <c r="H16" s="2"/>
      <c r="I16" s="2"/>
      <c r="J16" s="2"/>
    </row>
    <row r="17" spans="1:26" x14ac:dyDescent="0.3">
      <c r="A17" t="s">
        <v>46</v>
      </c>
      <c r="D17" s="2"/>
      <c r="E17" s="2"/>
      <c r="F17" s="2">
        <f>-F13</f>
        <v>-119168230.34</v>
      </c>
      <c r="G17" s="2">
        <f>-G13</f>
        <v>119168230.34</v>
      </c>
      <c r="H17" s="2">
        <f>-H13</f>
        <v>-21541471</v>
      </c>
      <c r="I17" s="2">
        <f>-I13</f>
        <v>27267684.81012658</v>
      </c>
      <c r="J17" s="2">
        <f>-J13</f>
        <v>-5726213.8101265803</v>
      </c>
      <c r="L17" s="7">
        <f>-G17-H17</f>
        <v>-97626759.340000004</v>
      </c>
      <c r="M17" s="2">
        <f>-L17/(1-$D$2)</f>
        <v>123578176.37974684</v>
      </c>
      <c r="N17" s="7">
        <f>-L17-M17</f>
        <v>-25951417.039746836</v>
      </c>
      <c r="P17" s="7">
        <f>-Q17</f>
        <v>150845861.18987343</v>
      </c>
      <c r="Q17" s="2">
        <f>-M17-I17</f>
        <v>-150845861.18987343</v>
      </c>
      <c r="R17" s="11">
        <f>P17*0.21</f>
        <v>31677630.84987342</v>
      </c>
      <c r="S17" s="2">
        <f>-R17</f>
        <v>-31677630.84987342</v>
      </c>
      <c r="T17" s="2">
        <f>SUM(C17:S17)</f>
        <v>0</v>
      </c>
    </row>
    <row r="18" spans="1:26" x14ac:dyDescent="0.3">
      <c r="D18" s="2"/>
      <c r="E18" s="2"/>
      <c r="F18" s="2"/>
      <c r="G18" s="2"/>
      <c r="H18" s="2"/>
      <c r="I18" s="2"/>
      <c r="J18" s="2"/>
      <c r="L18" s="7"/>
      <c r="M18" s="2"/>
      <c r="N18" s="7"/>
      <c r="P18" s="7"/>
      <c r="Q18" s="2"/>
      <c r="R18" s="7"/>
      <c r="S18" s="2"/>
      <c r="T18" s="2"/>
    </row>
    <row r="19" spans="1:26" x14ac:dyDescent="0.3">
      <c r="A19" t="s">
        <v>33</v>
      </c>
      <c r="D19" s="2"/>
      <c r="E19" s="2"/>
      <c r="F19" s="2"/>
      <c r="G19" s="2"/>
      <c r="H19" s="2"/>
      <c r="I19" s="2"/>
      <c r="J19" s="2"/>
      <c r="L19" s="7"/>
      <c r="M19" s="2"/>
      <c r="N19" s="7"/>
      <c r="P19" s="7"/>
      <c r="Q19" s="2"/>
      <c r="R19" s="7"/>
      <c r="S19" s="2"/>
      <c r="T19" s="2"/>
    </row>
    <row r="20" spans="1:26" x14ac:dyDescent="0.3">
      <c r="A20" s="15" t="s">
        <v>34</v>
      </c>
      <c r="B20" s="2"/>
      <c r="D20" s="2">
        <f>D10</f>
        <v>-15795935</v>
      </c>
      <c r="E20" s="2">
        <f>-D20</f>
        <v>15795935</v>
      </c>
      <c r="F20" s="2"/>
      <c r="G20" s="2"/>
      <c r="H20" s="2"/>
      <c r="I20" s="2"/>
      <c r="J20" s="2"/>
      <c r="L20" s="7">
        <f>-E20</f>
        <v>-15795935</v>
      </c>
      <c r="M20" s="2">
        <f>-L20/(1-$D$2)</f>
        <v>19994854.430379745</v>
      </c>
      <c r="N20" s="7">
        <f>-L20-M20</f>
        <v>-4198919.4303797446</v>
      </c>
      <c r="P20" s="11">
        <f>-Q20</f>
        <v>19994854.430379745</v>
      </c>
      <c r="Q20" s="10">
        <f>-M20-I20</f>
        <v>-19994854.430379745</v>
      </c>
      <c r="R20" s="11">
        <f>P20*0.21</f>
        <v>4198919.4303797465</v>
      </c>
      <c r="S20" s="10">
        <f>-R20</f>
        <v>-4198919.4303797465</v>
      </c>
    </row>
    <row r="21" spans="1:26" x14ac:dyDescent="0.3">
      <c r="A21" s="15" t="s">
        <v>45</v>
      </c>
      <c r="B21" s="2">
        <f>B11</f>
        <v>13509657.142857144</v>
      </c>
      <c r="D21" s="2"/>
      <c r="E21" s="2"/>
      <c r="F21" s="2"/>
      <c r="G21" s="2"/>
      <c r="H21" s="2"/>
      <c r="I21" s="2"/>
      <c r="J21" s="2"/>
      <c r="L21" s="7">
        <f>B21*0.21</f>
        <v>2837028</v>
      </c>
      <c r="M21" s="2">
        <f>-L21/(1-$D$2)</f>
        <v>-3591174.6835443038</v>
      </c>
      <c r="N21" s="7">
        <f>-L21-M21</f>
        <v>754146.68354430376</v>
      </c>
      <c r="P21" s="11">
        <f>-Q21</f>
        <v>-3591174.6835443038</v>
      </c>
      <c r="Q21" s="10">
        <f>-M21-I21</f>
        <v>3591174.6835443038</v>
      </c>
      <c r="R21" s="11">
        <f>P21*0.21</f>
        <v>-754146.68354430376</v>
      </c>
      <c r="S21" s="10">
        <f>-R21</f>
        <v>754146.68354430376</v>
      </c>
    </row>
    <row r="22" spans="1:26" x14ac:dyDescent="0.3">
      <c r="B22" s="2"/>
      <c r="D22" s="2"/>
      <c r="E22" s="2"/>
      <c r="F22" s="2"/>
      <c r="G22" s="2"/>
      <c r="H22" s="2"/>
      <c r="I22" s="2"/>
      <c r="J22" s="2"/>
      <c r="L22" s="7">
        <f>-E22</f>
        <v>0</v>
      </c>
      <c r="M22" s="2">
        <f>-L22/(1-$D$2)</f>
        <v>0</v>
      </c>
      <c r="N22" s="7">
        <f>-L22-M22</f>
        <v>0</v>
      </c>
      <c r="P22" s="7">
        <f>-Q22</f>
        <v>0</v>
      </c>
      <c r="Q22" s="2">
        <f>-M22-I22</f>
        <v>0</v>
      </c>
      <c r="R22" s="7">
        <f>P22*0.21</f>
        <v>0</v>
      </c>
      <c r="S22" s="2">
        <f>-R22</f>
        <v>0</v>
      </c>
    </row>
    <row r="23" spans="1:26" x14ac:dyDescent="0.3">
      <c r="B23" s="2"/>
      <c r="D23" s="2"/>
      <c r="E23" s="2"/>
      <c r="F23" s="2"/>
      <c r="G23" s="2"/>
      <c r="H23" s="2"/>
      <c r="I23" s="2"/>
      <c r="J23" s="2"/>
    </row>
    <row r="24" spans="1:26" ht="15" thickBot="1" x14ac:dyDescent="0.35">
      <c r="A24" t="s">
        <v>27</v>
      </c>
      <c r="B24" s="2"/>
      <c r="D24" s="2"/>
      <c r="E24" s="2"/>
      <c r="F24" s="14">
        <f>SUM(F13:F23)</f>
        <v>0</v>
      </c>
      <c r="G24" s="14">
        <f t="shared" ref="G24:J24" si="0">SUM(G13:G23)</f>
        <v>0</v>
      </c>
      <c r="H24" s="14">
        <f t="shared" si="0"/>
        <v>0</v>
      </c>
      <c r="I24" s="14">
        <f t="shared" si="0"/>
        <v>0</v>
      </c>
      <c r="J24" s="14">
        <f t="shared" si="0"/>
        <v>0</v>
      </c>
      <c r="L24" s="14">
        <f>SUM(L13:L23)</f>
        <v>-110585666.34</v>
      </c>
      <c r="M24" s="14">
        <f>SUM(M13:M23)</f>
        <v>139981856.12658226</v>
      </c>
      <c r="N24" s="14">
        <f>SUM(N13:N23)</f>
        <v>-29396189.786582276</v>
      </c>
      <c r="P24" s="14">
        <f>SUM(P13:P23)</f>
        <v>167249540.93670887</v>
      </c>
      <c r="Q24" s="14">
        <f>SUM(Q13:Q23)</f>
        <v>-167249540.93670887</v>
      </c>
      <c r="R24" s="14">
        <f>SUM(R13:R23)</f>
        <v>35122403.596708864</v>
      </c>
      <c r="S24" s="14">
        <f>SUM(S13:S23)</f>
        <v>-35122403.596708864</v>
      </c>
    </row>
    <row r="25" spans="1:26" ht="15" thickTop="1" x14ac:dyDescent="0.3">
      <c r="B25" s="2"/>
      <c r="D25" s="2"/>
      <c r="E25" s="2"/>
      <c r="F25" s="2"/>
      <c r="G25" s="2"/>
      <c r="H25" s="2"/>
      <c r="I25" s="2"/>
      <c r="J25" s="2"/>
    </row>
    <row r="26" spans="1:26" x14ac:dyDescent="0.3">
      <c r="Z26" s="16"/>
    </row>
    <row r="28" spans="1:26" x14ac:dyDescent="0.3">
      <c r="A28" t="s">
        <v>50</v>
      </c>
    </row>
  </sheetData>
  <pageMargins left="0.2" right="0.2" top="0.75" bottom="0.75" header="0.3" footer="0.3"/>
  <pageSetup scale="58" orientation="landscape" horizontalDpi="1200" verticalDpi="1200" r:id="rId1"/>
  <headerFooter>
    <oddHeader>&amp;RTax Change Deferral Application
&amp;F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zoomScaleNormal="100" workbookViewId="0">
      <selection activeCell="B1" sqref="B1"/>
    </sheetView>
  </sheetViews>
  <sheetFormatPr defaultRowHeight="14.4" x14ac:dyDescent="0.3"/>
  <cols>
    <col min="2" max="2" width="20.88671875" bestFit="1" customWidth="1"/>
    <col min="3" max="3" width="35.33203125" customWidth="1"/>
    <col min="4" max="5" width="14.6640625" bestFit="1" customWidth="1"/>
    <col min="6" max="6" width="12.109375" bestFit="1" customWidth="1"/>
  </cols>
  <sheetData>
    <row r="1" spans="2:5" s="4" customFormat="1" x14ac:dyDescent="0.3">
      <c r="B1" s="4" t="s">
        <v>4</v>
      </c>
      <c r="C1" s="4" t="s">
        <v>5</v>
      </c>
      <c r="D1" s="4" t="s">
        <v>6</v>
      </c>
      <c r="E1" s="4" t="s">
        <v>7</v>
      </c>
    </row>
    <row r="2" spans="2:5" x14ac:dyDescent="0.3">
      <c r="B2" s="1">
        <v>409000</v>
      </c>
      <c r="C2" s="3" t="s">
        <v>8</v>
      </c>
      <c r="D2" s="2"/>
      <c r="E2" s="2">
        <f>-'JE Summary'!D10</f>
        <v>15795935</v>
      </c>
    </row>
    <row r="3" spans="2:5" x14ac:dyDescent="0.3">
      <c r="B3" s="1">
        <v>236000</v>
      </c>
      <c r="C3" s="3" t="s">
        <v>9</v>
      </c>
      <c r="D3" s="2">
        <f>E2</f>
        <v>15795935</v>
      </c>
      <c r="E3" s="2"/>
    </row>
    <row r="4" spans="2:5" x14ac:dyDescent="0.3">
      <c r="B4" s="1">
        <v>410100</v>
      </c>
      <c r="C4" s="3" t="s">
        <v>10</v>
      </c>
      <c r="D4" s="2">
        <f>D3</f>
        <v>15795935</v>
      </c>
      <c r="E4" s="2"/>
    </row>
    <row r="5" spans="2:5" x14ac:dyDescent="0.3">
      <c r="B5" s="1">
        <v>282900</v>
      </c>
      <c r="C5" s="3" t="s">
        <v>0</v>
      </c>
      <c r="D5" s="2"/>
      <c r="E5" s="2">
        <f>D4</f>
        <v>15795935</v>
      </c>
    </row>
    <row r="6" spans="2:5" ht="28.8" x14ac:dyDescent="0.3">
      <c r="C6" s="5" t="s">
        <v>51</v>
      </c>
    </row>
    <row r="10" spans="2:5" x14ac:dyDescent="0.3">
      <c r="B10" s="1">
        <v>410100</v>
      </c>
      <c r="C10" s="3" t="s">
        <v>10</v>
      </c>
      <c r="D10" s="2"/>
      <c r="E10" s="2">
        <f>-'JE Summary'!F11</f>
        <v>2837028</v>
      </c>
    </row>
    <row r="11" spans="2:5" x14ac:dyDescent="0.3">
      <c r="B11" s="1">
        <v>282900</v>
      </c>
      <c r="C11" s="3" t="s">
        <v>0</v>
      </c>
      <c r="D11" s="2">
        <f>E10</f>
        <v>2837028</v>
      </c>
      <c r="E11" s="2"/>
    </row>
    <row r="12" spans="2:5" ht="43.2" x14ac:dyDescent="0.3">
      <c r="C12" s="5" t="s">
        <v>24</v>
      </c>
      <c r="D12" s="2"/>
      <c r="E12" s="2"/>
    </row>
    <row r="13" spans="2:5" x14ac:dyDescent="0.3">
      <c r="C13" s="5"/>
      <c r="D13" s="2"/>
      <c r="E13" s="2"/>
    </row>
    <row r="15" spans="2:5" x14ac:dyDescent="0.3">
      <c r="B15" s="1">
        <v>410100</v>
      </c>
      <c r="C15" s="3" t="s">
        <v>10</v>
      </c>
      <c r="D15" s="2"/>
      <c r="E15" s="7">
        <f>-'JE Summary'!F17</f>
        <v>119168230.34</v>
      </c>
    </row>
    <row r="16" spans="2:5" x14ac:dyDescent="0.3">
      <c r="B16" s="1">
        <v>282900</v>
      </c>
      <c r="C16" s="3" t="s">
        <v>0</v>
      </c>
      <c r="D16" s="2">
        <f>E15</f>
        <v>119168230.34</v>
      </c>
    </row>
    <row r="17" spans="2:6" x14ac:dyDescent="0.3">
      <c r="B17" s="1">
        <v>282920</v>
      </c>
      <c r="C17" s="3" t="s">
        <v>1</v>
      </c>
      <c r="D17" s="2"/>
      <c r="E17" s="2">
        <f>-'JE Summary'!H17</f>
        <v>21541471</v>
      </c>
    </row>
    <row r="18" spans="2:6" x14ac:dyDescent="0.3">
      <c r="B18" s="1">
        <v>254900</v>
      </c>
      <c r="C18" s="3" t="s">
        <v>2</v>
      </c>
      <c r="D18" s="2">
        <f>E17/(1-0.21)</f>
        <v>27267684.81012658</v>
      </c>
    </row>
    <row r="19" spans="2:6" x14ac:dyDescent="0.3">
      <c r="B19" s="1">
        <v>190920</v>
      </c>
      <c r="C19" s="3" t="s">
        <v>3</v>
      </c>
      <c r="D19" s="2"/>
      <c r="E19" s="2">
        <f>D18-E17</f>
        <v>5726213.8101265803</v>
      </c>
    </row>
    <row r="20" spans="2:6" ht="2.4" customHeight="1" x14ac:dyDescent="0.3">
      <c r="C20" s="6"/>
      <c r="D20" s="2"/>
      <c r="E20" s="2"/>
    </row>
    <row r="21" spans="2:6" x14ac:dyDescent="0.3">
      <c r="B21" s="1" t="s">
        <v>11</v>
      </c>
      <c r="C21" s="3" t="s">
        <v>17</v>
      </c>
      <c r="D21" s="2"/>
      <c r="E21" s="2">
        <f>D16-E17</f>
        <v>97626759.340000004</v>
      </c>
    </row>
    <row r="22" spans="2:6" x14ac:dyDescent="0.3">
      <c r="B22" s="1" t="s">
        <v>12</v>
      </c>
      <c r="C22" s="3" t="s">
        <v>18</v>
      </c>
      <c r="D22" s="2">
        <f>E21/(1-0.21)</f>
        <v>123578176.37974684</v>
      </c>
    </row>
    <row r="23" spans="2:6" x14ac:dyDescent="0.3">
      <c r="B23" s="1" t="s">
        <v>13</v>
      </c>
      <c r="C23" s="3" t="s">
        <v>19</v>
      </c>
      <c r="D23" s="2"/>
      <c r="E23" s="2">
        <f>D22-E21</f>
        <v>25951417.039746836</v>
      </c>
    </row>
    <row r="24" spans="2:6" ht="3.6" customHeight="1" x14ac:dyDescent="0.3">
      <c r="C24" s="6"/>
      <c r="D24" s="2"/>
    </row>
    <row r="25" spans="2:6" x14ac:dyDescent="0.3">
      <c r="B25" s="1" t="s">
        <v>14</v>
      </c>
      <c r="C25" s="3" t="s">
        <v>20</v>
      </c>
      <c r="D25" s="2">
        <f>E26</f>
        <v>150845861.18987343</v>
      </c>
      <c r="F25" s="7"/>
    </row>
    <row r="26" spans="2:6" x14ac:dyDescent="0.3">
      <c r="B26" s="1" t="s">
        <v>15</v>
      </c>
      <c r="C26" s="3" t="s">
        <v>21</v>
      </c>
      <c r="D26" s="2"/>
      <c r="E26" s="7">
        <f>D22+D18</f>
        <v>150845861.18987343</v>
      </c>
    </row>
    <row r="27" spans="2:6" x14ac:dyDescent="0.3">
      <c r="B27" s="1" t="s">
        <v>16</v>
      </c>
      <c r="C27" s="3" t="s">
        <v>22</v>
      </c>
      <c r="D27" s="2">
        <f>D25*0.21</f>
        <v>31677630.84987342</v>
      </c>
    </row>
    <row r="28" spans="2:6" x14ac:dyDescent="0.3">
      <c r="B28" s="1">
        <v>411100</v>
      </c>
      <c r="C28" s="3" t="s">
        <v>23</v>
      </c>
      <c r="D28" s="2"/>
      <c r="E28" s="7">
        <f>D27</f>
        <v>31677630.84987342</v>
      </c>
    </row>
    <row r="29" spans="2:6" ht="43.2" x14ac:dyDescent="0.3">
      <c r="C29" s="5" t="s">
        <v>25</v>
      </c>
    </row>
    <row r="32" spans="2:6" x14ac:dyDescent="0.3">
      <c r="B32" s="1">
        <v>409000</v>
      </c>
      <c r="C32" s="3" t="s">
        <v>8</v>
      </c>
      <c r="D32" s="2"/>
      <c r="E32" s="2">
        <f>-'JE Summary'!D20</f>
        <v>15795935</v>
      </c>
    </row>
    <row r="33" spans="2:5" x14ac:dyDescent="0.3">
      <c r="B33" s="1">
        <v>236000</v>
      </c>
      <c r="C33" s="3" t="s">
        <v>9</v>
      </c>
      <c r="D33" s="2">
        <f>E32</f>
        <v>15795935</v>
      </c>
      <c r="E33" s="2"/>
    </row>
    <row r="34" spans="2:5" ht="4.95" customHeight="1" x14ac:dyDescent="0.3"/>
    <row r="35" spans="2:5" x14ac:dyDescent="0.3">
      <c r="B35" s="1" t="s">
        <v>11</v>
      </c>
      <c r="C35" s="3" t="s">
        <v>17</v>
      </c>
      <c r="D35" s="2"/>
      <c r="E35" s="2">
        <f>E32</f>
        <v>15795935</v>
      </c>
    </row>
    <row r="36" spans="2:5" x14ac:dyDescent="0.3">
      <c r="B36" s="1" t="s">
        <v>12</v>
      </c>
      <c r="C36" s="3" t="s">
        <v>18</v>
      </c>
      <c r="D36" s="2">
        <f>E35/(1-0.21)</f>
        <v>19994854.430379745</v>
      </c>
    </row>
    <row r="37" spans="2:5" x14ac:dyDescent="0.3">
      <c r="B37" s="1" t="s">
        <v>13</v>
      </c>
      <c r="C37" s="3" t="s">
        <v>19</v>
      </c>
      <c r="D37" s="2"/>
      <c r="E37" s="2">
        <f>D36-E35</f>
        <v>4198919.4303797446</v>
      </c>
    </row>
    <row r="38" spans="2:5" ht="2.4" customHeight="1" x14ac:dyDescent="0.3">
      <c r="C38" s="6"/>
      <c r="D38" s="2"/>
    </row>
    <row r="39" spans="2:5" x14ac:dyDescent="0.3">
      <c r="B39" s="1" t="s">
        <v>14</v>
      </c>
      <c r="C39" s="3" t="s">
        <v>20</v>
      </c>
      <c r="D39" s="2">
        <f>E40</f>
        <v>19994854.430379745</v>
      </c>
    </row>
    <row r="40" spans="2:5" x14ac:dyDescent="0.3">
      <c r="B40" s="1" t="s">
        <v>15</v>
      </c>
      <c r="C40" s="3" t="s">
        <v>21</v>
      </c>
      <c r="D40" s="2"/>
      <c r="E40" s="7">
        <f>D36+D32</f>
        <v>19994854.430379745</v>
      </c>
    </row>
    <row r="41" spans="2:5" x14ac:dyDescent="0.3">
      <c r="B41" s="1" t="s">
        <v>16</v>
      </c>
      <c r="C41" s="3" t="s">
        <v>22</v>
      </c>
      <c r="D41" s="2">
        <f>D39*0.21</f>
        <v>4198919.4303797465</v>
      </c>
    </row>
    <row r="42" spans="2:5" x14ac:dyDescent="0.3">
      <c r="B42" s="1">
        <v>411100</v>
      </c>
      <c r="C42" s="3" t="s">
        <v>23</v>
      </c>
      <c r="D42" s="2"/>
      <c r="E42" s="7">
        <f>D41</f>
        <v>4198919.4303797465</v>
      </c>
    </row>
    <row r="43" spans="2:5" ht="28.8" x14ac:dyDescent="0.3">
      <c r="C43" s="5" t="s">
        <v>52</v>
      </c>
    </row>
    <row r="46" spans="2:5" x14ac:dyDescent="0.3">
      <c r="B46" s="1" t="s">
        <v>11</v>
      </c>
      <c r="C46" s="3" t="s">
        <v>17</v>
      </c>
      <c r="D46" s="2">
        <f>'JE Summary'!L21</f>
        <v>2837028</v>
      </c>
      <c r="E46" s="2"/>
    </row>
    <row r="47" spans="2:5" x14ac:dyDescent="0.3">
      <c r="B47" s="1" t="s">
        <v>12</v>
      </c>
      <c r="C47" s="3" t="s">
        <v>18</v>
      </c>
      <c r="D47" s="2"/>
      <c r="E47" s="2">
        <f>D46/(1-0.21)</f>
        <v>3591174.6835443038</v>
      </c>
    </row>
    <row r="48" spans="2:5" x14ac:dyDescent="0.3">
      <c r="B48" s="1" t="s">
        <v>13</v>
      </c>
      <c r="C48" s="3" t="s">
        <v>19</v>
      </c>
      <c r="D48" s="2">
        <f>E47-D46</f>
        <v>754146.68354430376</v>
      </c>
      <c r="E48" s="2">
        <f>D47-E46</f>
        <v>0</v>
      </c>
    </row>
    <row r="49" spans="2:5" ht="5.4" customHeight="1" x14ac:dyDescent="0.3">
      <c r="C49" s="6"/>
      <c r="D49" s="2"/>
    </row>
    <row r="50" spans="2:5" x14ac:dyDescent="0.3">
      <c r="B50" s="1" t="s">
        <v>14</v>
      </c>
      <c r="C50" s="3" t="s">
        <v>20</v>
      </c>
      <c r="D50" s="2"/>
      <c r="E50" s="7">
        <f>E47</f>
        <v>3591174.6835443038</v>
      </c>
    </row>
    <row r="51" spans="2:5" x14ac:dyDescent="0.3">
      <c r="B51" s="1" t="s">
        <v>15</v>
      </c>
      <c r="C51" s="3" t="s">
        <v>21</v>
      </c>
      <c r="D51" s="2">
        <f>E50</f>
        <v>3591174.6835443038</v>
      </c>
      <c r="E51" s="7"/>
    </row>
    <row r="52" spans="2:5" x14ac:dyDescent="0.3">
      <c r="B52" s="1" t="s">
        <v>16</v>
      </c>
      <c r="C52" s="3" t="s">
        <v>22</v>
      </c>
      <c r="D52" s="2"/>
      <c r="E52" s="7">
        <f>D48</f>
        <v>754146.68354430376</v>
      </c>
    </row>
    <row r="53" spans="2:5" x14ac:dyDescent="0.3">
      <c r="B53" s="1">
        <v>411100</v>
      </c>
      <c r="C53" s="3" t="s">
        <v>23</v>
      </c>
      <c r="D53" s="2">
        <f>E52</f>
        <v>754146.68354430376</v>
      </c>
      <c r="E53" s="7"/>
    </row>
    <row r="54" spans="2:5" ht="57.6" x14ac:dyDescent="0.3">
      <c r="C54" s="5" t="s">
        <v>26</v>
      </c>
    </row>
    <row r="57" spans="2:5" x14ac:dyDescent="0.3">
      <c r="B57" s="1" t="s">
        <v>14</v>
      </c>
      <c r="C57" s="3" t="s">
        <v>20</v>
      </c>
      <c r="D57" s="2"/>
      <c r="E57" s="2">
        <f>'JE Summary'!P24</f>
        <v>167249540.93670887</v>
      </c>
    </row>
    <row r="58" spans="2:5" x14ac:dyDescent="0.3">
      <c r="B58" s="1" t="s">
        <v>15</v>
      </c>
      <c r="C58" s="3" t="s">
        <v>21</v>
      </c>
      <c r="D58" s="2">
        <f>E57</f>
        <v>167249540.93670887</v>
      </c>
      <c r="E58" s="2"/>
    </row>
    <row r="59" spans="2:5" x14ac:dyDescent="0.3">
      <c r="B59" s="1" t="s">
        <v>16</v>
      </c>
      <c r="C59" s="3" t="s">
        <v>22</v>
      </c>
      <c r="D59" s="2"/>
      <c r="E59" s="2">
        <f>'JE Summary'!R24</f>
        <v>35122403.596708864</v>
      </c>
    </row>
    <row r="60" spans="2:5" x14ac:dyDescent="0.3">
      <c r="B60" s="1">
        <v>411100</v>
      </c>
      <c r="C60" s="3" t="s">
        <v>36</v>
      </c>
      <c r="D60" s="2">
        <f>E59</f>
        <v>35122403.596708864</v>
      </c>
      <c r="E60" s="2"/>
    </row>
    <row r="61" spans="2:5" ht="72" x14ac:dyDescent="0.3">
      <c r="C61" s="5" t="s">
        <v>38</v>
      </c>
    </row>
    <row r="65" spans="2:5" ht="32.4" customHeight="1" x14ac:dyDescent="0.3">
      <c r="B65" s="21" t="s">
        <v>50</v>
      </c>
      <c r="C65" s="21"/>
      <c r="D65" s="21"/>
      <c r="E65" s="21"/>
    </row>
  </sheetData>
  <mergeCells count="1">
    <mergeCell ref="B65:E65"/>
  </mergeCells>
  <pageMargins left="0.7" right="0.7" top="0.75" bottom="0.75" header="0.3" footer="0.3"/>
  <pageSetup scale="95" fitToHeight="2" orientation="portrait" horizontalDpi="1200" verticalDpi="1200" r:id="rId1"/>
  <headerFooter>
    <oddHeader>&amp;RTax Change Deferral Application
&amp;F</oddHeader>
    <oddFooter>&amp;RPage &amp;P of &amp;N</oddFooter>
  </headerFooter>
  <rowBreaks count="1" manualBreakCount="1">
    <brk id="43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JE Summary</vt:lpstr>
      <vt:lpstr>JE</vt:lpstr>
      <vt:lpstr>JE!Print_Area</vt:lpstr>
      <vt:lpstr>'JE Summary'!Print_Area</vt:lpstr>
      <vt:lpstr>JE!Print_Titles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2020-10-14T12:30:45Z</cp:lastPrinted>
  <dcterms:created xsi:type="dcterms:W3CDTF">2020-09-28T13:40:45Z</dcterms:created>
  <dcterms:modified xsi:type="dcterms:W3CDTF">2020-10-22T14:43:22Z</dcterms:modified>
</cp:coreProperties>
</file>